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defaultThemeVersion="124226"/>
  <bookViews>
    <workbookView xWindow="240" yWindow="90" windowWidth="15315" windowHeight="7755"/>
  </bookViews>
  <sheets>
    <sheet name="PRET.11.4 " sheetId="1" r:id="rId1"/>
    <sheet name="Hoja3" sheetId="3" r:id="rId2"/>
  </sheets>
  <calcPr calcId="125725" concurrentCalc="0"/>
</workbook>
</file>

<file path=xl/calcChain.xml><?xml version="1.0" encoding="utf-8"?>
<calcChain xmlns="http://schemas.openxmlformats.org/spreadsheetml/2006/main">
  <c r="D62" i="1"/>
  <c r="D63"/>
  <c r="F66"/>
  <c r="D59"/>
  <c r="I57"/>
  <c r="D64"/>
  <c r="D70"/>
  <c r="D53"/>
  <c r="D19"/>
  <c r="D15"/>
  <c r="D16"/>
  <c r="F25"/>
  <c r="D17"/>
  <c r="D18"/>
  <c r="F27"/>
  <c r="D44"/>
  <c r="I56"/>
  <c r="D38"/>
  <c r="F56"/>
  <c r="D32"/>
  <c r="C56"/>
  <c r="F42"/>
  <c r="F44"/>
  <c r="F36"/>
  <c r="F38"/>
  <c r="F30"/>
  <c r="F32"/>
  <c r="D36"/>
  <c r="F26"/>
  <c r="D30"/>
  <c r="D42"/>
  <c r="D61"/>
</calcChain>
</file>

<file path=xl/sharedStrings.xml><?xml version="1.0" encoding="utf-8"?>
<sst xmlns="http://schemas.openxmlformats.org/spreadsheetml/2006/main" count="105" uniqueCount="58">
  <si>
    <t>kN. M.</t>
  </si>
  <si>
    <t>Carga 1</t>
  </si>
  <si>
    <t>P</t>
  </si>
  <si>
    <t>a</t>
  </si>
  <si>
    <t>f</t>
  </si>
  <si>
    <t>kN./m.</t>
  </si>
  <si>
    <t>Carga 2</t>
  </si>
  <si>
    <t>c</t>
  </si>
  <si>
    <t>b</t>
  </si>
  <si>
    <t>Carga P1</t>
  </si>
  <si>
    <t>Carga P2</t>
  </si>
  <si>
    <t>Carga P3</t>
  </si>
  <si>
    <t>L</t>
  </si>
  <si>
    <t>m.</t>
  </si>
  <si>
    <t>Momento P1</t>
  </si>
  <si>
    <t>Momento P2</t>
  </si>
  <si>
    <t>Momento P3</t>
  </si>
  <si>
    <t>A</t>
  </si>
  <si>
    <t>B</t>
  </si>
  <si>
    <t>C</t>
  </si>
  <si>
    <t>x</t>
  </si>
  <si>
    <t xml:space="preserve">kN. </t>
  </si>
  <si>
    <r>
      <t>0.8 * x * b * f</t>
    </r>
    <r>
      <rPr>
        <b/>
        <vertAlign val="subscript"/>
        <sz val="16"/>
        <color theme="1"/>
        <rFont val="Arial"/>
        <family val="2"/>
      </rPr>
      <t>cd</t>
    </r>
    <r>
      <rPr>
        <b/>
        <sz val="12"/>
        <color theme="1"/>
        <rFont val="Arial"/>
        <family val="2"/>
      </rPr>
      <t xml:space="preserve"> = f</t>
    </r>
    <r>
      <rPr>
        <b/>
        <vertAlign val="subscript"/>
        <sz val="16"/>
        <color theme="1"/>
        <rFont val="Arial"/>
        <family val="2"/>
      </rPr>
      <t>yd</t>
    </r>
    <r>
      <rPr>
        <b/>
        <sz val="12"/>
        <color theme="1"/>
        <rFont val="Arial"/>
        <family val="2"/>
      </rPr>
      <t xml:space="preserve"> * A</t>
    </r>
    <r>
      <rPr>
        <b/>
        <vertAlign val="subscript"/>
        <sz val="16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+ A</t>
    </r>
    <r>
      <rPr>
        <b/>
        <vertAlign val="subscript"/>
        <sz val="16"/>
        <color theme="1"/>
        <rFont val="Arial"/>
        <family val="2"/>
      </rPr>
      <t>s</t>
    </r>
    <r>
      <rPr>
        <b/>
        <sz val="12"/>
        <color theme="1"/>
        <rFont val="Arial"/>
        <family val="2"/>
      </rPr>
      <t xml:space="preserve"> * f</t>
    </r>
    <r>
      <rPr>
        <b/>
        <vertAlign val="subscript"/>
        <sz val="16"/>
        <color theme="1"/>
        <rFont val="Arial"/>
        <family val="2"/>
      </rPr>
      <t>yd</t>
    </r>
  </si>
  <si>
    <r>
      <t>A</t>
    </r>
    <r>
      <rPr>
        <vertAlign val="subscript"/>
        <sz val="16"/>
        <color theme="1"/>
        <rFont val="Arial"/>
        <family val="2"/>
      </rPr>
      <t>s</t>
    </r>
    <r>
      <rPr>
        <sz val="12"/>
        <color theme="1"/>
        <rFont val="Arial"/>
        <family val="2"/>
      </rPr>
      <t xml:space="preserve"> = </t>
    </r>
  </si>
  <si>
    <r>
      <t>cm</t>
    </r>
    <r>
      <rPr>
        <vertAlign val="superscript"/>
        <sz val="16"/>
        <color theme="1"/>
        <rFont val="Arial"/>
        <family val="2"/>
      </rPr>
      <t>2</t>
    </r>
    <r>
      <rPr>
        <sz val="12"/>
        <color theme="1"/>
        <rFont val="Arial"/>
        <family val="2"/>
      </rPr>
      <t>.</t>
    </r>
  </si>
  <si>
    <r>
      <t>A = 0.32 * f</t>
    </r>
    <r>
      <rPr>
        <b/>
        <vertAlign val="subscript"/>
        <sz val="16"/>
        <color theme="1"/>
        <rFont val="Arial"/>
        <family val="2"/>
      </rPr>
      <t>cd</t>
    </r>
    <r>
      <rPr>
        <b/>
        <sz val="12"/>
        <color theme="1"/>
        <rFont val="Arial"/>
        <family val="2"/>
      </rPr>
      <t xml:space="preserve"> * b</t>
    </r>
  </si>
  <si>
    <r>
      <t>(0.8 * x * b * f</t>
    </r>
    <r>
      <rPr>
        <b/>
        <vertAlign val="subscript"/>
        <sz val="16"/>
        <color theme="1"/>
        <rFont val="Arial"/>
        <family val="2"/>
      </rPr>
      <t>cd</t>
    </r>
    <r>
      <rPr>
        <b/>
        <sz val="12"/>
        <color theme="1"/>
        <rFont val="Arial"/>
        <family val="2"/>
      </rPr>
      <t>) *  (d</t>
    </r>
    <r>
      <rPr>
        <b/>
        <vertAlign val="subscript"/>
        <sz val="16"/>
        <color theme="1"/>
        <rFont val="Arial"/>
        <family val="2"/>
      </rPr>
      <t>s</t>
    </r>
    <r>
      <rPr>
        <b/>
        <sz val="12"/>
        <color theme="1"/>
        <rFont val="Arial"/>
        <family val="2"/>
      </rPr>
      <t xml:space="preserve"> - 0.4 * x)- f</t>
    </r>
    <r>
      <rPr>
        <b/>
        <vertAlign val="subscript"/>
        <sz val="16"/>
        <color theme="1"/>
        <rFont val="Arial"/>
        <family val="2"/>
      </rPr>
      <t>yd</t>
    </r>
    <r>
      <rPr>
        <b/>
        <sz val="12"/>
        <color theme="1"/>
        <rFont val="Arial"/>
        <family val="2"/>
      </rPr>
      <t xml:space="preserve"> * (r</t>
    </r>
    <r>
      <rPr>
        <b/>
        <vertAlign val="subscript"/>
        <sz val="16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- r</t>
    </r>
    <r>
      <rPr>
        <b/>
        <vertAlign val="subscript"/>
        <sz val="16"/>
        <color theme="1"/>
        <rFont val="Arial"/>
        <family val="2"/>
      </rPr>
      <t>s</t>
    </r>
    <r>
      <rPr>
        <b/>
        <sz val="12"/>
        <color theme="1"/>
        <rFont val="Arial"/>
        <family val="2"/>
      </rPr>
      <t>)- M</t>
    </r>
    <r>
      <rPr>
        <b/>
        <vertAlign val="subscript"/>
        <sz val="16"/>
        <color theme="1"/>
        <rFont val="Arial"/>
        <family val="2"/>
      </rPr>
      <t>d</t>
    </r>
    <r>
      <rPr>
        <b/>
        <sz val="12"/>
        <color theme="1"/>
        <rFont val="Arial"/>
        <family val="2"/>
      </rPr>
      <t xml:space="preserve"> = 0</t>
    </r>
  </si>
  <si>
    <r>
      <t xml:space="preserve">Momento apoyo cargas  = </t>
    </r>
    <r>
      <rPr>
        <b/>
        <sz val="12"/>
        <color theme="1"/>
        <rFont val="Arial"/>
        <family val="2"/>
      </rPr>
      <t>q * L</t>
    </r>
    <r>
      <rPr>
        <b/>
        <vertAlign val="superscript"/>
        <sz val="16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>/8</t>
    </r>
  </si>
  <si>
    <t>L1</t>
  </si>
  <si>
    <t>L2</t>
  </si>
  <si>
    <t>L3</t>
  </si>
  <si>
    <t>Carga 3</t>
  </si>
  <si>
    <t>kN.</t>
  </si>
  <si>
    <t>MPa.</t>
  </si>
  <si>
    <t>Momento total pretensado</t>
  </si>
  <si>
    <r>
      <t xml:space="preserve">Momento pretensado  </t>
    </r>
    <r>
      <rPr>
        <sz val="12"/>
        <color theme="1"/>
        <rFont val="Arial"/>
        <family val="2"/>
      </rPr>
      <t xml:space="preserve">(aprox.) = </t>
    </r>
    <r>
      <rPr>
        <b/>
        <sz val="12"/>
        <color theme="1"/>
        <rFont val="Arial"/>
        <family val="2"/>
      </rPr>
      <t>P</t>
    </r>
    <r>
      <rPr>
        <b/>
        <vertAlign val="subscript"/>
        <sz val="16"/>
        <color theme="1"/>
        <rFont val="Arial"/>
        <family val="2"/>
      </rPr>
      <t>infinito</t>
    </r>
    <r>
      <rPr>
        <b/>
        <sz val="12"/>
        <color theme="1"/>
        <rFont val="Arial"/>
        <family val="2"/>
      </rPr>
      <t xml:space="preserve"> * 0,85  * d</t>
    </r>
    <r>
      <rPr>
        <b/>
        <vertAlign val="subscript"/>
        <sz val="16"/>
        <color theme="1"/>
        <rFont val="Arial"/>
        <family val="2"/>
      </rPr>
      <t>p</t>
    </r>
  </si>
  <si>
    <r>
      <t>f</t>
    </r>
    <r>
      <rPr>
        <b/>
        <vertAlign val="subscript"/>
        <sz val="16"/>
        <color theme="1"/>
        <rFont val="Arial"/>
        <family val="2"/>
      </rPr>
      <t>pd</t>
    </r>
    <r>
      <rPr>
        <b/>
        <sz val="12"/>
        <color theme="1"/>
        <rFont val="Arial"/>
        <family val="2"/>
      </rPr>
      <t xml:space="preserve"> </t>
    </r>
  </si>
  <si>
    <r>
      <t>Máxima capacidad pretensado=  A</t>
    </r>
    <r>
      <rPr>
        <b/>
        <vertAlign val="subscript"/>
        <sz val="16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* f</t>
    </r>
    <r>
      <rPr>
        <b/>
        <vertAlign val="subscript"/>
        <sz val="16"/>
        <color theme="1"/>
        <rFont val="Arial"/>
        <family val="2"/>
      </rPr>
      <t>pd</t>
    </r>
  </si>
  <si>
    <r>
      <t>f</t>
    </r>
    <r>
      <rPr>
        <b/>
        <vertAlign val="subscript"/>
        <sz val="16"/>
        <color theme="1"/>
        <rFont val="Arial"/>
        <family val="2"/>
      </rPr>
      <t>tesado</t>
    </r>
    <r>
      <rPr>
        <b/>
        <sz val="12"/>
        <color theme="1"/>
        <rFont val="Arial"/>
        <family val="2"/>
      </rPr>
      <t>= 0.85 * f</t>
    </r>
    <r>
      <rPr>
        <b/>
        <vertAlign val="subscript"/>
        <sz val="16"/>
        <color theme="1"/>
        <rFont val="Arial"/>
        <family val="2"/>
      </rPr>
      <t>p máx.</t>
    </r>
  </si>
  <si>
    <r>
      <t>P</t>
    </r>
    <r>
      <rPr>
        <b/>
        <vertAlign val="subscript"/>
        <sz val="16"/>
        <color theme="1"/>
        <rFont val="Arial"/>
        <family val="2"/>
      </rPr>
      <t>infinito</t>
    </r>
  </si>
  <si>
    <r>
      <t>A</t>
    </r>
    <r>
      <rPr>
        <b/>
        <vertAlign val="subscript"/>
        <sz val="16"/>
        <color theme="1"/>
        <rFont val="Arial"/>
        <family val="2"/>
      </rPr>
      <t>p</t>
    </r>
  </si>
  <si>
    <r>
      <t>f</t>
    </r>
    <r>
      <rPr>
        <b/>
        <vertAlign val="subscript"/>
        <sz val="16"/>
        <color theme="1"/>
        <rFont val="Arial"/>
        <family val="2"/>
      </rPr>
      <t>cd</t>
    </r>
  </si>
  <si>
    <r>
      <t>f</t>
    </r>
    <r>
      <rPr>
        <b/>
        <vertAlign val="subscript"/>
        <sz val="16"/>
        <color theme="1"/>
        <rFont val="Arial"/>
        <family val="2"/>
      </rPr>
      <t>yd</t>
    </r>
  </si>
  <si>
    <r>
      <t>q</t>
    </r>
    <r>
      <rPr>
        <b/>
        <vertAlign val="subscript"/>
        <sz val="16"/>
        <color theme="1"/>
        <rFont val="Arial"/>
        <family val="2"/>
      </rPr>
      <t>d</t>
    </r>
  </si>
  <si>
    <r>
      <t>d</t>
    </r>
    <r>
      <rPr>
        <b/>
        <vertAlign val="subscript"/>
        <sz val="16"/>
        <color theme="1"/>
        <rFont val="Arial"/>
        <family val="2"/>
      </rPr>
      <t>p</t>
    </r>
  </si>
  <si>
    <t>canto viga</t>
  </si>
  <si>
    <r>
      <t>f</t>
    </r>
    <r>
      <rPr>
        <b/>
        <vertAlign val="subscript"/>
        <sz val="16"/>
        <color theme="1"/>
        <rFont val="Arial"/>
        <family val="2"/>
      </rPr>
      <t xml:space="preserve">tensión de pretensado </t>
    </r>
    <r>
      <rPr>
        <b/>
        <sz val="12"/>
        <color theme="1"/>
        <rFont val="Arial"/>
        <family val="2"/>
      </rPr>
      <t xml:space="preserve"> = 0.75* f</t>
    </r>
    <r>
      <rPr>
        <b/>
        <vertAlign val="subscript"/>
        <sz val="16"/>
        <color theme="1"/>
        <rFont val="Arial"/>
        <family val="2"/>
      </rPr>
      <t>tesado</t>
    </r>
  </si>
  <si>
    <r>
      <rPr>
        <b/>
        <sz val="12"/>
        <color theme="1"/>
        <rFont val="Arial"/>
        <family val="2"/>
      </rPr>
      <t>q</t>
    </r>
    <r>
      <rPr>
        <b/>
        <vertAlign val="subscript"/>
        <sz val="16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>= P * 2 * f/L</t>
    </r>
    <r>
      <rPr>
        <b/>
        <vertAlign val="superscript"/>
        <sz val="16"/>
        <color theme="1"/>
        <rFont val="Arial"/>
        <family val="2"/>
      </rPr>
      <t>2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  ó  </t>
    </r>
    <r>
      <rPr>
        <b/>
        <sz val="12"/>
        <color theme="1"/>
        <rFont val="Arial"/>
        <family val="2"/>
      </rPr>
      <t>q</t>
    </r>
    <r>
      <rPr>
        <b/>
        <vertAlign val="subscript"/>
        <sz val="16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= 2 * a * P</t>
    </r>
  </si>
  <si>
    <t>Longitud de cada viga</t>
  </si>
  <si>
    <t>kN. * m.</t>
  </si>
  <si>
    <t>(tracciones intrados viga)</t>
  </si>
  <si>
    <r>
      <t>M</t>
    </r>
    <r>
      <rPr>
        <b/>
        <vertAlign val="subscript"/>
        <sz val="16"/>
        <color theme="1"/>
        <rFont val="Arial"/>
        <family val="2"/>
      </rPr>
      <t>d</t>
    </r>
  </si>
  <si>
    <r>
      <t>f</t>
    </r>
    <r>
      <rPr>
        <b/>
        <vertAlign val="subscript"/>
        <sz val="16"/>
        <color theme="1"/>
        <rFont val="Arial"/>
        <family val="2"/>
      </rPr>
      <t>p máx.</t>
    </r>
  </si>
  <si>
    <r>
      <t xml:space="preserve">r </t>
    </r>
    <r>
      <rPr>
        <sz val="12"/>
        <color theme="1"/>
        <rFont val="Arial"/>
        <family val="2"/>
      </rPr>
      <t>recub.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pretensado</t>
    </r>
  </si>
  <si>
    <r>
      <t xml:space="preserve">r </t>
    </r>
    <r>
      <rPr>
        <sz val="12"/>
        <color theme="1"/>
        <rFont val="Arial"/>
        <family val="2"/>
      </rPr>
      <t xml:space="preserve">recubrimiento </t>
    </r>
    <r>
      <rPr>
        <b/>
        <sz val="12"/>
        <color theme="1"/>
        <rFont val="Arial"/>
        <family val="2"/>
      </rPr>
      <t>A</t>
    </r>
    <r>
      <rPr>
        <b/>
        <vertAlign val="subscript"/>
        <sz val="16"/>
        <color theme="1"/>
        <rFont val="Arial"/>
        <family val="2"/>
      </rPr>
      <t>s</t>
    </r>
  </si>
  <si>
    <r>
      <t>C = f</t>
    </r>
    <r>
      <rPr>
        <b/>
        <vertAlign val="subscript"/>
        <sz val="16"/>
        <color theme="1"/>
        <rFont val="Arial"/>
        <family val="2"/>
      </rPr>
      <t>yd</t>
    </r>
    <r>
      <rPr>
        <b/>
        <sz val="12"/>
        <color theme="1"/>
        <rFont val="Arial"/>
        <family val="2"/>
      </rPr>
      <t xml:space="preserve"> * (r</t>
    </r>
    <r>
      <rPr>
        <b/>
        <vertAlign val="subscript"/>
        <sz val="16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- r A</t>
    </r>
    <r>
      <rPr>
        <b/>
        <vertAlign val="subscript"/>
        <sz val="16"/>
        <color theme="1"/>
        <rFont val="Arial"/>
        <family val="2"/>
      </rPr>
      <t>s</t>
    </r>
    <r>
      <rPr>
        <b/>
        <sz val="12"/>
        <color theme="1"/>
        <rFont val="Arial"/>
        <family val="2"/>
      </rPr>
      <t>) * A</t>
    </r>
    <r>
      <rPr>
        <b/>
        <vertAlign val="subscript"/>
        <sz val="16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+ M</t>
    </r>
    <r>
      <rPr>
        <b/>
        <vertAlign val="subscript"/>
        <sz val="16"/>
        <color theme="1"/>
        <rFont val="Arial"/>
        <family val="2"/>
      </rPr>
      <t>d</t>
    </r>
    <r>
      <rPr>
        <b/>
        <sz val="12"/>
        <color theme="1"/>
        <rFont val="Arial"/>
        <family val="2"/>
      </rPr>
      <t>/1000</t>
    </r>
  </si>
  <si>
    <r>
      <t>r pretensado - r A</t>
    </r>
    <r>
      <rPr>
        <b/>
        <vertAlign val="subscript"/>
        <sz val="16"/>
        <color theme="1"/>
        <rFont val="Arial"/>
        <family val="2"/>
      </rPr>
      <t>s</t>
    </r>
  </si>
  <si>
    <r>
      <t>B = - 0.80 * b * fcd * (canto- recubrimiento A</t>
    </r>
    <r>
      <rPr>
        <b/>
        <vertAlign val="subscript"/>
        <sz val="16"/>
        <color theme="1"/>
        <rFont val="Arial"/>
        <family val="2"/>
      </rPr>
      <t>s</t>
    </r>
    <r>
      <rPr>
        <b/>
        <sz val="12"/>
        <color theme="1"/>
        <rFont val="Arial"/>
        <family val="2"/>
      </rPr>
      <t>)</t>
    </r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</si>
</sst>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000"/>
    <numFmt numFmtId="166" formatCode="0.0"/>
  </numFmts>
  <fonts count="1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3333FF"/>
      <name val="Arial"/>
      <family val="2"/>
    </font>
    <font>
      <b/>
      <vertAlign val="subscript"/>
      <sz val="16"/>
      <color theme="1"/>
      <name val="Arial"/>
      <family val="2"/>
    </font>
    <font>
      <vertAlign val="superscript"/>
      <sz val="16"/>
      <color theme="1"/>
      <name val="Arial"/>
      <family val="2"/>
    </font>
    <font>
      <vertAlign val="subscript"/>
      <sz val="16"/>
      <color theme="1"/>
      <name val="Arial"/>
      <family val="2"/>
    </font>
    <font>
      <b/>
      <vertAlign val="superscript"/>
      <sz val="16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2" fontId="3" fillId="0" borderId="0" xfId="0" applyNumberFormat="1" applyFont="1"/>
    <xf numFmtId="164" fontId="1" fillId="0" borderId="0" xfId="0" applyNumberFormat="1" applyFont="1"/>
    <xf numFmtId="166" fontId="3" fillId="0" borderId="1" xfId="0" applyNumberFormat="1" applyFont="1" applyBorder="1"/>
    <xf numFmtId="1" fontId="3" fillId="0" borderId="1" xfId="0" applyNumberFormat="1" applyFont="1" applyBorder="1"/>
    <xf numFmtId="0" fontId="1" fillId="0" borderId="0" xfId="0" applyFont="1" applyBorder="1" applyAlignment="1"/>
    <xf numFmtId="1" fontId="3" fillId="0" borderId="0" xfId="0" applyNumberFormat="1" applyFont="1" applyBorder="1"/>
    <xf numFmtId="0" fontId="1" fillId="0" borderId="1" xfId="0" applyFont="1" applyBorder="1"/>
    <xf numFmtId="165" fontId="3" fillId="0" borderId="1" xfId="0" applyNumberFormat="1" applyFont="1" applyBorder="1"/>
    <xf numFmtId="0" fontId="2" fillId="0" borderId="1" xfId="0" applyFont="1" applyBorder="1"/>
    <xf numFmtId="2" fontId="3" fillId="0" borderId="1" xfId="0" applyNumberFormat="1" applyFont="1" applyBorder="1"/>
    <xf numFmtId="0" fontId="2" fillId="3" borderId="1" xfId="0" applyFont="1" applyFill="1" applyBorder="1"/>
    <xf numFmtId="0" fontId="2" fillId="3" borderId="2" xfId="0" applyFont="1" applyFill="1" applyBorder="1"/>
    <xf numFmtId="166" fontId="3" fillId="0" borderId="2" xfId="0" applyNumberFormat="1" applyFont="1" applyBorder="1"/>
    <xf numFmtId="1" fontId="3" fillId="0" borderId="2" xfId="0" applyNumberFormat="1" applyFont="1" applyBorder="1"/>
    <xf numFmtId="1" fontId="2" fillId="3" borderId="1" xfId="0" applyNumberFormat="1" applyFont="1" applyFill="1" applyBorder="1"/>
    <xf numFmtId="0" fontId="1" fillId="0" borderId="3" xfId="0" applyFont="1" applyBorder="1"/>
    <xf numFmtId="0" fontId="9" fillId="0" borderId="0" xfId="0" applyFont="1"/>
    <xf numFmtId="165" fontId="8" fillId="3" borderId="0" xfId="0" applyNumberFormat="1" applyFont="1" applyFill="1"/>
    <xf numFmtId="1" fontId="3" fillId="0" borderId="3" xfId="0" applyNumberFormat="1" applyFont="1" applyBorder="1"/>
    <xf numFmtId="165" fontId="1" fillId="0" borderId="0" xfId="0" applyNumberFormat="1" applyFont="1"/>
    <xf numFmtId="164" fontId="3" fillId="0" borderId="1" xfId="0" applyNumberFormat="1" applyFont="1" applyBorder="1"/>
    <xf numFmtId="2" fontId="3" fillId="0" borderId="3" xfId="0" applyNumberFormat="1" applyFont="1" applyBorder="1"/>
    <xf numFmtId="0" fontId="2" fillId="0" borderId="1" xfId="0" applyFont="1" applyBorder="1" applyAlignment="1"/>
    <xf numFmtId="0" fontId="1" fillId="0" borderId="1" xfId="0" applyFont="1" applyBorder="1" applyAlignment="1"/>
    <xf numFmtId="0" fontId="2" fillId="2" borderId="0" xfId="0" applyFont="1" applyFill="1" applyBorder="1" applyAlignment="1"/>
    <xf numFmtId="0" fontId="0" fillId="0" borderId="0" xfId="0" applyAlignment="1"/>
    <xf numFmtId="0" fontId="2" fillId="0" borderId="0" xfId="0" applyFont="1" applyAlignment="1"/>
    <xf numFmtId="0" fontId="1" fillId="0" borderId="4" xfId="0" applyFont="1" applyBorder="1" applyAlignment="1"/>
    <xf numFmtId="0" fontId="0" fillId="0" borderId="4" xfId="0" applyBorder="1" applyAlignment="1"/>
    <xf numFmtId="0" fontId="2" fillId="0" borderId="0" xfId="0" applyFont="1"/>
    <xf numFmtId="0" fontId="2" fillId="0" borderId="5" xfId="0" applyFont="1" applyBorder="1" applyAlignment="1"/>
    <xf numFmtId="0" fontId="10" fillId="0" borderId="6" xfId="0" applyFont="1" applyBorder="1" applyAlignment="1"/>
    <xf numFmtId="0" fontId="10" fillId="0" borderId="7" xfId="0" applyFont="1" applyBorder="1" applyAlignment="1"/>
  </cellXfs>
  <cellStyles count="1">
    <cellStyle name="Normal" xfId="0" builtinId="0"/>
  </cellStyles>
  <dxfs count="8"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0</xdr:row>
      <xdr:rowOff>0</xdr:rowOff>
    </xdr:from>
    <xdr:to>
      <xdr:col>4</xdr:col>
      <xdr:colOff>142875</xdr:colOff>
      <xdr:row>12</xdr:row>
      <xdr:rowOff>69215</xdr:rowOff>
    </xdr:to>
    <xdr:pic>
      <xdr:nvPicPr>
        <xdr:cNvPr id="3" name="2 Imagen"/>
        <xdr:cNvPicPr/>
      </xdr:nvPicPr>
      <xdr:blipFill rotWithShape="1">
        <a:blip xmlns:r="http://schemas.openxmlformats.org/officeDocument/2006/relationships" r:embed="rId1" cstate="print"/>
        <a:srcRect l="28051" t="18599" r="2560" b="9716"/>
        <a:stretch/>
      </xdr:blipFill>
      <xdr:spPr bwMode="auto">
        <a:xfrm>
          <a:off x="752475" y="0"/>
          <a:ext cx="5019675" cy="246951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9</xdr:col>
      <xdr:colOff>447675</xdr:colOff>
      <xdr:row>1</xdr:row>
      <xdr:rowOff>38100</xdr:rowOff>
    </xdr:from>
    <xdr:to>
      <xdr:col>16</xdr:col>
      <xdr:colOff>66675</xdr:colOff>
      <xdr:row>14</xdr:row>
      <xdr:rowOff>14605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2" cstate="print"/>
        <a:srcRect l="27245" t="18599" r="3071" b="6039"/>
        <a:stretch/>
      </xdr:blipFill>
      <xdr:spPr bwMode="auto">
        <a:xfrm>
          <a:off x="9982200" y="238125"/>
          <a:ext cx="4953000" cy="267208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9</xdr:col>
      <xdr:colOff>466724</xdr:colOff>
      <xdr:row>33</xdr:row>
      <xdr:rowOff>85725</xdr:rowOff>
    </xdr:from>
    <xdr:to>
      <xdr:col>14</xdr:col>
      <xdr:colOff>476249</xdr:colOff>
      <xdr:row>45</xdr:row>
      <xdr:rowOff>104775</xdr:rowOff>
    </xdr:to>
    <xdr:pic>
      <xdr:nvPicPr>
        <xdr:cNvPr id="5" name="4 Imagen"/>
        <xdr:cNvPicPr/>
      </xdr:nvPicPr>
      <xdr:blipFill rotWithShape="1">
        <a:blip xmlns:r="http://schemas.openxmlformats.org/officeDocument/2006/relationships" r:embed="rId1" cstate="print">
          <a:duotone>
            <a:prstClr val="black"/>
            <a:schemeClr val="accent6">
              <a:lumMod val="40000"/>
              <a:lumOff val="60000"/>
              <a:tint val="45000"/>
              <a:satMod val="400000"/>
            </a:schemeClr>
          </a:duotone>
        </a:blip>
        <a:srcRect l="70185" t="59796" r="3350" b="9716"/>
        <a:stretch/>
      </xdr:blipFill>
      <xdr:spPr bwMode="auto">
        <a:xfrm>
          <a:off x="10344149" y="7962900"/>
          <a:ext cx="3819525" cy="2419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  <xdr:twoCellAnchor editAs="oneCell">
    <xdr:from>
      <xdr:col>24</xdr:col>
      <xdr:colOff>390525</xdr:colOff>
      <xdr:row>25</xdr:row>
      <xdr:rowOff>285750</xdr:rowOff>
    </xdr:from>
    <xdr:to>
      <xdr:col>31</xdr:col>
      <xdr:colOff>412557</xdr:colOff>
      <xdr:row>41</xdr:row>
      <xdr:rowOff>61338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 cstate="print"/>
        <a:srcRect l="27057" t="17277" r="3535" b="7261"/>
        <a:stretch>
          <a:fillRect/>
        </a:stretch>
      </xdr:blipFill>
      <xdr:spPr>
        <a:xfrm>
          <a:off x="21697950" y="6257925"/>
          <a:ext cx="5356032" cy="3280788"/>
        </a:xfrm>
        <a:prstGeom prst="rect">
          <a:avLst/>
        </a:prstGeom>
      </xdr:spPr>
    </xdr:pic>
    <xdr:clientData/>
  </xdr:twoCellAnchor>
  <xdr:twoCellAnchor editAs="oneCell">
    <xdr:from>
      <xdr:col>24</xdr:col>
      <xdr:colOff>266700</xdr:colOff>
      <xdr:row>45</xdr:row>
      <xdr:rowOff>171449</xdr:rowOff>
    </xdr:from>
    <xdr:to>
      <xdr:col>33</xdr:col>
      <xdr:colOff>142875</xdr:colOff>
      <xdr:row>62</xdr:row>
      <xdr:rowOff>9524</xdr:rowOff>
    </xdr:to>
    <xdr:pic>
      <xdr:nvPicPr>
        <xdr:cNvPr id="8" name="7 Imagen"/>
        <xdr:cNvPicPr/>
      </xdr:nvPicPr>
      <xdr:blipFill>
        <a:blip xmlns:r="http://schemas.openxmlformats.org/officeDocument/2006/relationships" r:embed="rId4" cstate="print"/>
        <a:srcRect l="25734" t="16492" r="8816" b="18760"/>
        <a:stretch>
          <a:fillRect/>
        </a:stretch>
      </xdr:blipFill>
      <xdr:spPr>
        <a:xfrm>
          <a:off x="21574125" y="10448924"/>
          <a:ext cx="6734175" cy="3552825"/>
        </a:xfrm>
        <a:prstGeom prst="rect">
          <a:avLst/>
        </a:prstGeom>
      </xdr:spPr>
    </xdr:pic>
    <xdr:clientData/>
  </xdr:twoCellAnchor>
  <xdr:twoCellAnchor editAs="oneCell">
    <xdr:from>
      <xdr:col>24</xdr:col>
      <xdr:colOff>352425</xdr:colOff>
      <xdr:row>64</xdr:row>
      <xdr:rowOff>47625</xdr:rowOff>
    </xdr:from>
    <xdr:to>
      <xdr:col>34</xdr:col>
      <xdr:colOff>561975</xdr:colOff>
      <xdr:row>83</xdr:row>
      <xdr:rowOff>133350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 cstate="print"/>
        <a:srcRect l="26172" t="17278" r="2939" b="7592"/>
        <a:stretch>
          <a:fillRect/>
        </a:stretch>
      </xdr:blipFill>
      <xdr:spPr>
        <a:xfrm>
          <a:off x="21659850" y="14316075"/>
          <a:ext cx="7829550" cy="43053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23</xdr:row>
      <xdr:rowOff>95250</xdr:rowOff>
    </xdr:from>
    <xdr:to>
      <xdr:col>1</xdr:col>
      <xdr:colOff>666750</xdr:colOff>
      <xdr:row>26</xdr:row>
      <xdr:rowOff>87708</xdr:rowOff>
    </xdr:to>
    <xdr:pic>
      <xdr:nvPicPr>
        <xdr:cNvPr id="10" name="9 Imagen"/>
        <xdr:cNvPicPr/>
      </xdr:nvPicPr>
      <xdr:blipFill>
        <a:blip xmlns:r="http://schemas.openxmlformats.org/officeDocument/2006/relationships" r:embed="rId6" cstate="print">
          <a:duotone>
            <a:prstClr val="black"/>
            <a:schemeClr val="accent6">
              <a:lumMod val="20000"/>
              <a:lumOff val="80000"/>
              <a:tint val="45000"/>
              <a:satMod val="400000"/>
            </a:schemeClr>
          </a:duotone>
        </a:blip>
        <a:srcRect l="45972" t="67859" r="42669" b="17484"/>
        <a:stretch>
          <a:fillRect/>
        </a:stretch>
      </xdr:blipFill>
      <xdr:spPr>
        <a:xfrm>
          <a:off x="276225" y="5572125"/>
          <a:ext cx="1152525" cy="7830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341"/>
  <sheetViews>
    <sheetView tabSelected="1" topLeftCell="C52" workbookViewId="0">
      <selection activeCell="H65" sqref="H65"/>
    </sheetView>
  </sheetViews>
  <sheetFormatPr baseColWidth="10" defaultRowHeight="15"/>
  <cols>
    <col min="3" max="3" width="45.85546875" bestFit="1" customWidth="1"/>
    <col min="4" max="4" width="15.7109375" bestFit="1" customWidth="1"/>
    <col min="5" max="5" width="7.5703125" bestFit="1" customWidth="1"/>
    <col min="6" max="6" width="21.5703125" bestFit="1" customWidth="1"/>
    <col min="8" max="8" width="9" bestFit="1" customWidth="1"/>
    <col min="9" max="9" width="14" bestFit="1" customWidth="1"/>
  </cols>
  <sheetData>
    <row r="1" spans="1:47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 ht="15.7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</row>
    <row r="3" spans="1:47" ht="15.7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</row>
    <row r="4" spans="1:47" ht="15.7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</row>
    <row r="5" spans="1:47" ht="15.7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</row>
    <row r="6" spans="1:47" ht="15.7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</row>
    <row r="7" spans="1:47" ht="15.7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</row>
    <row r="8" spans="1:47" ht="15.7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</row>
    <row r="9" spans="1:47" ht="15.7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</row>
    <row r="10" spans="1:47" ht="15.7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</row>
    <row r="11" spans="1:47" ht="15.7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</row>
    <row r="12" spans="1:47" ht="15.7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</row>
    <row r="13" spans="1:47" ht="15.7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</row>
    <row r="14" spans="1:47" ht="23.25">
      <c r="A14" s="1"/>
      <c r="B14" s="1"/>
      <c r="C14" s="10" t="s">
        <v>52</v>
      </c>
      <c r="D14" s="13">
        <v>1870</v>
      </c>
      <c r="E14" s="1" t="s">
        <v>33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</row>
    <row r="15" spans="1:47" ht="23.25">
      <c r="A15" s="1"/>
      <c r="B15" s="1"/>
      <c r="C15" s="10" t="s">
        <v>36</v>
      </c>
      <c r="D15" s="14">
        <f>0.9*1870/1.1</f>
        <v>1529.9999999999998</v>
      </c>
      <c r="E15" s="1" t="s">
        <v>33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</row>
    <row r="16" spans="1:47" ht="23.25">
      <c r="A16" s="1"/>
      <c r="B16" s="1"/>
      <c r="C16" s="10" t="s">
        <v>37</v>
      </c>
      <c r="D16" s="14">
        <f>D20*10^-4*D15*1000</f>
        <v>1224</v>
      </c>
      <c r="E16" s="1" t="s">
        <v>32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</row>
    <row r="17" spans="1:47" ht="23.25">
      <c r="A17" s="1"/>
      <c r="B17" s="1"/>
      <c r="C17" s="10" t="s">
        <v>38</v>
      </c>
      <c r="D17" s="14">
        <f>0.85*1870</f>
        <v>1589.5</v>
      </c>
      <c r="E17" s="1" t="s">
        <v>33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</row>
    <row r="18" spans="1:47" ht="23.25">
      <c r="A18" s="1"/>
      <c r="B18" s="1"/>
      <c r="C18" s="10" t="s">
        <v>46</v>
      </c>
      <c r="D18" s="15">
        <f>0.75*D17</f>
        <v>1192.125</v>
      </c>
      <c r="E18" s="1" t="s">
        <v>33</v>
      </c>
      <c r="F18" s="10" t="s">
        <v>54</v>
      </c>
      <c r="G18" s="12">
        <v>0.03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</row>
    <row r="19" spans="1:47" ht="23.25">
      <c r="A19" s="1"/>
      <c r="B19" s="1"/>
      <c r="C19" s="10" t="s">
        <v>39</v>
      </c>
      <c r="D19" s="15">
        <f>D18*D20*10^-4*1000</f>
        <v>953.7</v>
      </c>
      <c r="E19" s="1" t="s">
        <v>32</v>
      </c>
      <c r="F19" s="10" t="s">
        <v>53</v>
      </c>
      <c r="G19" s="12">
        <v>7.0000000000000007E-2</v>
      </c>
      <c r="H19" s="1" t="s">
        <v>13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</row>
    <row r="20" spans="1:47" ht="24.75">
      <c r="A20" s="1"/>
      <c r="B20" s="1"/>
      <c r="C20" s="10" t="s">
        <v>40</v>
      </c>
      <c r="D20" s="12">
        <v>8</v>
      </c>
      <c r="E20" s="1" t="s">
        <v>24</v>
      </c>
      <c r="F20" s="10" t="s">
        <v>43</v>
      </c>
      <c r="G20" s="12">
        <v>22</v>
      </c>
      <c r="H20" s="1" t="s">
        <v>5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</row>
    <row r="21" spans="1:47" ht="15.75">
      <c r="A21" s="1"/>
      <c r="B21" s="1"/>
      <c r="C21" s="10" t="s">
        <v>8</v>
      </c>
      <c r="D21" s="12">
        <v>0.3</v>
      </c>
      <c r="E21" s="1" t="s">
        <v>13</v>
      </c>
      <c r="F21" s="10" t="s">
        <v>12</v>
      </c>
      <c r="G21" s="12">
        <v>11</v>
      </c>
      <c r="H21" s="1" t="s">
        <v>13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</row>
    <row r="22" spans="1:47" ht="23.25">
      <c r="A22" s="1"/>
      <c r="B22" s="1"/>
      <c r="C22" s="10" t="s">
        <v>41</v>
      </c>
      <c r="D22" s="12">
        <v>20</v>
      </c>
      <c r="E22" s="1" t="s">
        <v>33</v>
      </c>
      <c r="F22" s="10" t="s">
        <v>45</v>
      </c>
      <c r="G22" s="12">
        <v>0.4</v>
      </c>
      <c r="H22" s="1" t="s">
        <v>13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</row>
    <row r="23" spans="1:47" ht="23.25">
      <c r="A23" s="1"/>
      <c r="B23" s="1"/>
      <c r="C23" s="10" t="s">
        <v>42</v>
      </c>
      <c r="D23" s="12">
        <v>434</v>
      </c>
      <c r="E23" s="1" t="s">
        <v>33</v>
      </c>
      <c r="F23" s="10" t="s">
        <v>44</v>
      </c>
      <c r="G23" s="12">
        <v>0.33</v>
      </c>
      <c r="H23" s="1" t="s">
        <v>13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</row>
    <row r="24" spans="1:47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</row>
    <row r="25" spans="1:47" ht="23.25">
      <c r="A25" s="1"/>
      <c r="B25" s="1"/>
      <c r="C25" s="24" t="s">
        <v>35</v>
      </c>
      <c r="D25" s="24"/>
      <c r="E25" s="24"/>
      <c r="F25" s="4">
        <f>D16*0.85*0.3</f>
        <v>312.11999999999995</v>
      </c>
      <c r="G25" s="1" t="s">
        <v>0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</row>
    <row r="26" spans="1:47" ht="23.25">
      <c r="A26" s="1"/>
      <c r="B26" s="1"/>
      <c r="C26" s="25" t="s">
        <v>27</v>
      </c>
      <c r="D26" s="25"/>
      <c r="E26" s="25"/>
      <c r="F26" s="4">
        <f>$G$20*G21^2/8</f>
        <v>332.75</v>
      </c>
      <c r="G26" s="1" t="s">
        <v>0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</row>
    <row r="27" spans="1:47" ht="23.25">
      <c r="A27" s="1"/>
      <c r="B27" s="1"/>
      <c r="C27" s="24" t="s">
        <v>39</v>
      </c>
      <c r="D27" s="24"/>
      <c r="E27" s="24"/>
      <c r="F27" s="5">
        <f>D19</f>
        <v>953.7</v>
      </c>
      <c r="G27" s="1" t="s">
        <v>21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</row>
    <row r="28" spans="1:47" ht="15.75">
      <c r="A28" s="1"/>
      <c r="B28" s="1"/>
      <c r="C28" s="6"/>
      <c r="D28" s="6"/>
      <c r="E28" s="6"/>
      <c r="F28" s="7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</row>
    <row r="29" spans="1:47" ht="15.75">
      <c r="A29" s="1"/>
      <c r="B29" s="1"/>
      <c r="C29" s="8" t="s">
        <v>1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</row>
    <row r="30" spans="1:47" ht="15.75">
      <c r="A30" s="1"/>
      <c r="B30" s="1"/>
      <c r="C30" s="8" t="s">
        <v>3</v>
      </c>
      <c r="D30" s="9">
        <f>F30</f>
        <v>5.1999999999999998E-3</v>
      </c>
      <c r="E30" s="1"/>
      <c r="F30" s="19">
        <f>D31/D33^2</f>
        <v>5.1999999999999998E-3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</row>
    <row r="31" spans="1:47" ht="15.75">
      <c r="A31" s="1"/>
      <c r="B31" s="1"/>
      <c r="C31" s="8" t="s">
        <v>4</v>
      </c>
      <c r="D31" s="10">
        <v>0.13</v>
      </c>
      <c r="E31" s="1"/>
      <c r="F31" s="18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</row>
    <row r="32" spans="1:47" ht="24.75">
      <c r="A32" s="1"/>
      <c r="B32" s="1"/>
      <c r="C32" s="8" t="s">
        <v>47</v>
      </c>
      <c r="D32" s="11">
        <f>2*D31*F27/D33^2</f>
        <v>9.9184800000000006</v>
      </c>
      <c r="E32" s="1" t="s">
        <v>5</v>
      </c>
      <c r="F32" s="19">
        <f>$F$27*2*F30</f>
        <v>9.9184800000000006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</row>
    <row r="33" spans="1:47" ht="15.75">
      <c r="A33" s="1"/>
      <c r="B33" s="1"/>
      <c r="C33" s="8" t="s">
        <v>28</v>
      </c>
      <c r="D33" s="12">
        <v>5</v>
      </c>
      <c r="E33" s="1" t="s">
        <v>13</v>
      </c>
      <c r="F33" s="18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</row>
    <row r="34" spans="1:47" ht="15.75">
      <c r="A34" s="1"/>
      <c r="B34" s="1"/>
      <c r="C34" s="1"/>
      <c r="D34" s="1"/>
      <c r="E34" s="1"/>
      <c r="F34" s="18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</row>
    <row r="35" spans="1:47" ht="15.75">
      <c r="A35" s="1"/>
      <c r="B35" s="1"/>
      <c r="C35" s="8" t="s">
        <v>6</v>
      </c>
      <c r="D35" s="1"/>
      <c r="E35" s="1"/>
      <c r="F35" s="18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</row>
    <row r="36" spans="1:47" ht="15.75">
      <c r="A36" s="1"/>
      <c r="B36" s="1"/>
      <c r="C36" s="8" t="s">
        <v>3</v>
      </c>
      <c r="D36" s="9">
        <f>F36</f>
        <v>8.6680000000000004E-3</v>
      </c>
      <c r="E36" s="1"/>
      <c r="F36" s="19">
        <f>D37/D39^2</f>
        <v>8.6680000000000004E-3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</row>
    <row r="37" spans="1:47" ht="15.75">
      <c r="A37" s="1"/>
      <c r="B37" s="1"/>
      <c r="C37" s="8" t="s">
        <v>4</v>
      </c>
      <c r="D37" s="10">
        <v>0.2167</v>
      </c>
      <c r="E37" s="1"/>
      <c r="F37" s="18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</row>
    <row r="38" spans="1:47" ht="15.75">
      <c r="A38" s="1"/>
      <c r="B38" s="1"/>
      <c r="C38" s="8" t="s">
        <v>2</v>
      </c>
      <c r="D38" s="11">
        <f>2*D37*$F$27/D39^2</f>
        <v>16.533343200000001</v>
      </c>
      <c r="E38" s="1" t="s">
        <v>5</v>
      </c>
      <c r="F38" s="19">
        <f>$F$27*2*F36</f>
        <v>16.533343200000001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</row>
    <row r="39" spans="1:47" ht="15.75">
      <c r="A39" s="1"/>
      <c r="B39" s="1"/>
      <c r="C39" s="8" t="s">
        <v>29</v>
      </c>
      <c r="D39" s="12">
        <v>5</v>
      </c>
      <c r="E39" s="1" t="s">
        <v>13</v>
      </c>
      <c r="F39" s="18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</row>
    <row r="40" spans="1:47" ht="15.75">
      <c r="A40" s="1"/>
      <c r="B40" s="1"/>
      <c r="C40" s="1"/>
      <c r="D40" s="1"/>
      <c r="E40" s="1"/>
      <c r="F40" s="18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</row>
    <row r="41" spans="1:47" ht="15.75">
      <c r="A41" s="1"/>
      <c r="B41" s="1"/>
      <c r="C41" s="8" t="s">
        <v>31</v>
      </c>
      <c r="D41" s="1"/>
      <c r="E41" s="1"/>
      <c r="F41" s="18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</row>
    <row r="42" spans="1:47" ht="15.75">
      <c r="A42" s="1"/>
      <c r="B42" s="1"/>
      <c r="C42" s="8" t="s">
        <v>3</v>
      </c>
      <c r="D42" s="9">
        <f>F42</f>
        <v>4.3299999999999998E-2</v>
      </c>
      <c r="E42" s="1"/>
      <c r="F42" s="19">
        <f>D43/D45^2</f>
        <v>4.3299999999999998E-2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</row>
    <row r="43" spans="1:47" ht="15.75">
      <c r="A43" s="1"/>
      <c r="B43" s="1"/>
      <c r="C43" s="8" t="s">
        <v>4</v>
      </c>
      <c r="D43" s="10">
        <v>4.3299999999999998E-2</v>
      </c>
      <c r="E43" s="1"/>
      <c r="F43" s="18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</row>
    <row r="44" spans="1:47" ht="15.75">
      <c r="A44" s="1"/>
      <c r="B44" s="1"/>
      <c r="C44" s="8" t="s">
        <v>2</v>
      </c>
      <c r="D44" s="11">
        <f>2*D43*$F$27/D45^2</f>
        <v>82.590419999999995</v>
      </c>
      <c r="E44" s="1" t="s">
        <v>5</v>
      </c>
      <c r="F44" s="19">
        <f>$F$27*2*F42</f>
        <v>82.590419999999995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</row>
    <row r="45" spans="1:47" ht="15.75">
      <c r="A45" s="1"/>
      <c r="B45" s="1"/>
      <c r="C45" s="8" t="s">
        <v>30</v>
      </c>
      <c r="D45" s="12">
        <v>1</v>
      </c>
      <c r="E45" s="1" t="s">
        <v>13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</row>
    <row r="46" spans="1:47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</row>
    <row r="47" spans="1:47" ht="15.75">
      <c r="A47" s="1"/>
      <c r="B47" s="1"/>
      <c r="C47" s="31" t="s">
        <v>9</v>
      </c>
      <c r="D47" s="1"/>
      <c r="E47" s="1"/>
      <c r="F47" s="31" t="s">
        <v>10</v>
      </c>
      <c r="G47" s="1"/>
      <c r="H47" s="1"/>
      <c r="I47" s="31" t="s">
        <v>11</v>
      </c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</row>
    <row r="48" spans="1:47" ht="15.75">
      <c r="A48" s="1"/>
      <c r="B48" s="1"/>
      <c r="C48" s="8" t="s">
        <v>3</v>
      </c>
      <c r="D48" s="12">
        <v>2.5</v>
      </c>
      <c r="E48" s="1" t="s">
        <v>13</v>
      </c>
      <c r="F48" s="8" t="s">
        <v>3</v>
      </c>
      <c r="G48" s="12">
        <v>7.5</v>
      </c>
      <c r="H48" s="1" t="s">
        <v>13</v>
      </c>
      <c r="I48" s="8" t="s">
        <v>3</v>
      </c>
      <c r="J48" s="12">
        <v>10.5</v>
      </c>
      <c r="K48" s="1" t="s">
        <v>13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</row>
    <row r="49" spans="1:47" ht="15.75">
      <c r="A49" s="1"/>
      <c r="B49" s="1"/>
      <c r="C49" s="8" t="s">
        <v>7</v>
      </c>
      <c r="D49" s="12">
        <v>5</v>
      </c>
      <c r="E49" s="1" t="s">
        <v>13</v>
      </c>
      <c r="F49" s="8" t="s">
        <v>7</v>
      </c>
      <c r="G49" s="12">
        <v>5</v>
      </c>
      <c r="H49" s="1" t="s">
        <v>13</v>
      </c>
      <c r="I49" s="8" t="s">
        <v>7</v>
      </c>
      <c r="J49" s="12">
        <v>1</v>
      </c>
      <c r="K49" s="1" t="s">
        <v>13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</row>
    <row r="50" spans="1:47" ht="15.75">
      <c r="A50" s="1"/>
      <c r="B50" s="1"/>
      <c r="C50" s="8" t="s">
        <v>8</v>
      </c>
      <c r="D50" s="16">
        <v>8.5</v>
      </c>
      <c r="E50" s="1" t="s">
        <v>13</v>
      </c>
      <c r="F50" s="8" t="s">
        <v>8</v>
      </c>
      <c r="G50" s="12">
        <v>3.5</v>
      </c>
      <c r="H50" s="1" t="s">
        <v>13</v>
      </c>
      <c r="I50" s="8" t="s">
        <v>8</v>
      </c>
      <c r="J50" s="12">
        <v>0.5</v>
      </c>
      <c r="K50" s="1" t="s">
        <v>13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</row>
    <row r="51" spans="1:47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</row>
    <row r="52" spans="1:47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</row>
    <row r="53" spans="1:47" ht="15.75">
      <c r="A53" s="1"/>
      <c r="B53" s="1"/>
      <c r="C53" s="8" t="s">
        <v>48</v>
      </c>
      <c r="D53" s="5">
        <f>G21</f>
        <v>11</v>
      </c>
      <c r="E53" s="1" t="s">
        <v>13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</row>
    <row r="54" spans="1:47" ht="16.5" thickBo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</row>
    <row r="55" spans="1:47" ht="16.5" thickBot="1">
      <c r="A55" s="1"/>
      <c r="B55" s="1"/>
      <c r="C55" s="17" t="s">
        <v>14</v>
      </c>
      <c r="D55" s="1"/>
      <c r="E55" s="1"/>
      <c r="F55" s="17" t="s">
        <v>15</v>
      </c>
      <c r="G55" s="1"/>
      <c r="H55" s="1"/>
      <c r="I55" s="17" t="s">
        <v>16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ht="16.5" thickBot="1">
      <c r="A56" s="1"/>
      <c r="B56" s="1"/>
      <c r="C56" s="20">
        <f>$D$32*$D$48*$D$49*$D$50*($D$53+$D$48-$D$49^2/(4*$D$50))/(2*$D$53^2)</f>
        <v>55.586522727272737</v>
      </c>
      <c r="D56" s="1" t="s">
        <v>49</v>
      </c>
      <c r="E56" s="1"/>
      <c r="F56" s="20">
        <f>$D$38*$G$48*$G$49*$G$50*($D$53+$G$48-$G$49^2/(4*$G$50))/(2*$D$53^2)</f>
        <v>149.87612250000004</v>
      </c>
      <c r="G56" s="1"/>
      <c r="H56" s="1" t="s">
        <v>49</v>
      </c>
      <c r="I56" s="20">
        <f>$D$44*$J$48*$J$49*$J$50*($D$53+$J$48-$J$49^2/(4*$J$50))/(2*$D$53^2)</f>
        <v>37.626420681818175</v>
      </c>
      <c r="J56" s="1" t="s">
        <v>49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ht="15.75">
      <c r="A57" s="1"/>
      <c r="B57" s="1"/>
      <c r="C57" s="1"/>
      <c r="D57" s="1"/>
      <c r="E57" s="1"/>
      <c r="F57" s="25" t="s">
        <v>34</v>
      </c>
      <c r="G57" s="25"/>
      <c r="H57" s="25"/>
      <c r="I57" s="5">
        <f>I56-F56-C56</f>
        <v>-167.8362245454546</v>
      </c>
      <c r="J57" s="1" t="s">
        <v>49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ht="15.75">
      <c r="A58" s="1"/>
      <c r="B58" s="1"/>
      <c r="C58" s="1"/>
      <c r="D58" s="1"/>
      <c r="E58" s="1"/>
      <c r="F58" s="29" t="s">
        <v>50</v>
      </c>
      <c r="G58" s="30"/>
      <c r="H58" s="30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ht="23.25">
      <c r="A59" s="1"/>
      <c r="B59" s="1"/>
      <c r="C59" s="10" t="s">
        <v>51</v>
      </c>
      <c r="D59" s="22">
        <f>(I57+F26)/1000</f>
        <v>0.16491377545454541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ht="23.25">
      <c r="A61" s="1"/>
      <c r="B61" s="1"/>
      <c r="C61" s="10" t="s">
        <v>17</v>
      </c>
      <c r="D61" s="9">
        <f>0.32*D22*D21</f>
        <v>1.92</v>
      </c>
      <c r="E61" s="1"/>
      <c r="F61" s="28" t="s">
        <v>25</v>
      </c>
      <c r="G61" s="28"/>
      <c r="H61" s="28"/>
      <c r="I61" s="27"/>
      <c r="J61" s="2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ht="23.25">
      <c r="A62" s="1"/>
      <c r="B62" s="1"/>
      <c r="C62" s="10" t="s">
        <v>18</v>
      </c>
      <c r="D62" s="9">
        <f>-0.8*$D$21*$D$22*($G$22-$G$18)</f>
        <v>-1.776</v>
      </c>
      <c r="E62" s="1"/>
      <c r="F62" s="28" t="s">
        <v>57</v>
      </c>
      <c r="G62" s="28"/>
      <c r="H62" s="28"/>
      <c r="I62" s="27"/>
      <c r="J62" s="2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ht="23.25">
      <c r="A63" s="1"/>
      <c r="B63" s="1"/>
      <c r="C63" s="10" t="s">
        <v>19</v>
      </c>
      <c r="D63" s="9">
        <f>$D$20*100*$D$23/1000000*$F$66+ABS($I$57/1000)</f>
        <v>0.18172422454545462</v>
      </c>
      <c r="E63" s="1"/>
      <c r="F63" s="28" t="s">
        <v>55</v>
      </c>
      <c r="G63" s="28"/>
      <c r="H63" s="28"/>
      <c r="I63" s="27"/>
      <c r="J63" s="2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ht="15.75">
      <c r="A64" s="1"/>
      <c r="B64" s="1"/>
      <c r="C64" s="10" t="s">
        <v>20</v>
      </c>
      <c r="D64" s="11">
        <f>(-D62-(D62^2-4*D61*D63)^0.5)/(2*D61)</f>
        <v>0.11716217064651642</v>
      </c>
      <c r="E64" s="1" t="s">
        <v>13</v>
      </c>
      <c r="F64" s="2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ht="16.5" thickBot="1">
      <c r="A65" s="1"/>
      <c r="B65" s="1"/>
      <c r="C65" s="1"/>
      <c r="D65" s="2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ht="24" thickBot="1">
      <c r="A66" s="1"/>
      <c r="B66" s="1"/>
      <c r="C66" s="32" t="s">
        <v>56</v>
      </c>
      <c r="D66" s="33"/>
      <c r="E66" s="34"/>
      <c r="F66" s="23">
        <f>G19-0.03</f>
        <v>4.0000000000000008E-2</v>
      </c>
      <c r="G66" s="1" t="s">
        <v>13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ht="23.25">
      <c r="A67" s="1"/>
      <c r="B67" s="1"/>
      <c r="C67" s="26" t="s">
        <v>26</v>
      </c>
      <c r="D67" s="27"/>
      <c r="E67" s="27"/>
      <c r="F67" s="27"/>
      <c r="G67" s="27"/>
      <c r="H67" s="27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ht="23.25">
      <c r="A68" s="1"/>
      <c r="B68" s="1"/>
      <c r="C68" s="26" t="s">
        <v>22</v>
      </c>
      <c r="D68" s="27"/>
      <c r="E68" s="27"/>
      <c r="F68" s="27"/>
      <c r="G68" s="27"/>
      <c r="H68" s="27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ht="24.75">
      <c r="A70" s="1"/>
      <c r="B70" s="1"/>
      <c r="C70" s="8" t="s">
        <v>23</v>
      </c>
      <c r="D70" s="11">
        <f>(0.8*D64*D21*D22-(D20*10^-4*D23)/1000)/D23*10^4</f>
        <v>12.9500280899373</v>
      </c>
      <c r="E70" s="1" t="s">
        <v>24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  <row r="76" spans="1:47" ht="15.75">
      <c r="A76" s="1"/>
      <c r="B76" s="1"/>
      <c r="C76" s="1"/>
      <c r="D76" s="3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</row>
    <row r="77" spans="1:47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</row>
    <row r="78" spans="1:47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</row>
    <row r="79" spans="1:47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</row>
    <row r="80" spans="1:47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</row>
    <row r="81" spans="1:47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</row>
    <row r="82" spans="1:47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</row>
    <row r="83" spans="1:47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</row>
    <row r="84" spans="1:47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</row>
    <row r="85" spans="1:47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</row>
    <row r="86" spans="1:47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</row>
    <row r="87" spans="1:47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</row>
    <row r="88" spans="1:47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</row>
    <row r="89" spans="1:47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</row>
    <row r="90" spans="1:47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</row>
    <row r="91" spans="1:47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</row>
    <row r="92" spans="1:47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</row>
    <row r="93" spans="1:47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</row>
    <row r="94" spans="1:47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</row>
    <row r="95" spans="1:47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</row>
    <row r="96" spans="1:47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</row>
    <row r="97" spans="1:47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</row>
    <row r="98" spans="1:47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</row>
    <row r="99" spans="1:47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</row>
    <row r="100" spans="1:47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</row>
    <row r="101" spans="1:47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</row>
    <row r="102" spans="1:47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</row>
    <row r="103" spans="1:47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</row>
    <row r="104" spans="1:47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</row>
    <row r="105" spans="1:47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</row>
    <row r="106" spans="1:47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</row>
    <row r="107" spans="1:47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</row>
    <row r="108" spans="1:47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</row>
    <row r="109" spans="1:47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</row>
    <row r="110" spans="1:47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</row>
    <row r="111" spans="1:47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</row>
    <row r="112" spans="1:47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</row>
    <row r="113" spans="1:47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</row>
    <row r="114" spans="1:47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</row>
    <row r="115" spans="1:47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</row>
    <row r="116" spans="1:47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</row>
    <row r="117" spans="1:47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</row>
    <row r="118" spans="1:47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</row>
    <row r="119" spans="1:47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</row>
    <row r="120" spans="1:47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</row>
    <row r="121" spans="1:47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</row>
    <row r="122" spans="1:47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</row>
    <row r="123" spans="1:47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</row>
    <row r="124" spans="1:47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</row>
    <row r="125" spans="1:47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</row>
    <row r="126" spans="1:47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</row>
    <row r="127" spans="1:47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</row>
    <row r="128" spans="1:47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</row>
    <row r="129" spans="1:47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</row>
    <row r="130" spans="1:47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</row>
    <row r="131" spans="1:47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</row>
    <row r="132" spans="1:47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</row>
    <row r="133" spans="1:47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</row>
    <row r="134" spans="1:47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</row>
    <row r="135" spans="1:47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</row>
    <row r="136" spans="1:47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</row>
    <row r="137" spans="1:47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</row>
    <row r="138" spans="1:47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</row>
    <row r="139" spans="1:47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</row>
    <row r="140" spans="1:47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</row>
    <row r="141" spans="1:47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</row>
    <row r="142" spans="1:47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</row>
    <row r="143" spans="1:47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</row>
    <row r="144" spans="1:47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</row>
    <row r="145" spans="1:47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</row>
    <row r="146" spans="1:47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</row>
    <row r="147" spans="1:47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</row>
    <row r="148" spans="1:47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</row>
    <row r="149" spans="1:47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</row>
    <row r="150" spans="1:47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</row>
    <row r="151" spans="1:47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</row>
    <row r="152" spans="1:47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</row>
    <row r="153" spans="1:47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</row>
    <row r="154" spans="1:47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</row>
    <row r="155" spans="1:47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</row>
    <row r="156" spans="1:47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</row>
    <row r="157" spans="1:47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</row>
    <row r="158" spans="1:47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</row>
    <row r="159" spans="1:47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</row>
    <row r="160" spans="1:47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</row>
    <row r="161" spans="1:47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</row>
    <row r="162" spans="1:47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</row>
    <row r="163" spans="1:47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</row>
    <row r="164" spans="1:47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</row>
    <row r="165" spans="1:47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</row>
    <row r="166" spans="1:47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</row>
    <row r="167" spans="1:47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</row>
    <row r="168" spans="1:47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</row>
    <row r="169" spans="1:47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</row>
    <row r="170" spans="1:47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</row>
    <row r="171" spans="1:47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</row>
    <row r="172" spans="1:47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</row>
    <row r="173" spans="1:47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</row>
    <row r="174" spans="1:47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</row>
    <row r="175" spans="1:47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</row>
    <row r="176" spans="1:47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</row>
    <row r="177" spans="1:47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</row>
    <row r="178" spans="1:47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</row>
    <row r="179" spans="1:47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</row>
    <row r="180" spans="1:47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</row>
    <row r="181" spans="1:47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</row>
    <row r="182" spans="1:47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</row>
    <row r="183" spans="1:47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</row>
    <row r="184" spans="1:47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</row>
    <row r="185" spans="1:47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</row>
    <row r="186" spans="1:47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</row>
    <row r="187" spans="1:47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</row>
    <row r="188" spans="1:47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</row>
    <row r="189" spans="1:47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</row>
    <row r="190" spans="1:47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</row>
    <row r="191" spans="1:47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</row>
    <row r="192" spans="1:47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</row>
    <row r="193" spans="1:47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</row>
    <row r="194" spans="1:47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</row>
    <row r="195" spans="1:47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</row>
    <row r="196" spans="1:47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</row>
    <row r="197" spans="1:47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</row>
    <row r="198" spans="1:47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</row>
    <row r="199" spans="1:47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</row>
    <row r="200" spans="1:47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</row>
    <row r="201" spans="1:47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</row>
    <row r="202" spans="1:47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</row>
    <row r="203" spans="1:47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</row>
    <row r="204" spans="1:47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</row>
    <row r="205" spans="1:47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</row>
    <row r="206" spans="1:47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</row>
    <row r="207" spans="1:47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</row>
    <row r="208" spans="1:47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</row>
    <row r="209" spans="1:47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</row>
    <row r="210" spans="1:47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</row>
    <row r="211" spans="1:47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</row>
    <row r="212" spans="1:47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</row>
    <row r="213" spans="1:47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</row>
    <row r="214" spans="1:47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</row>
    <row r="215" spans="1:47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</row>
    <row r="216" spans="1:47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</row>
    <row r="217" spans="1:47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</row>
    <row r="218" spans="1:47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</row>
    <row r="219" spans="1:47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</row>
    <row r="220" spans="1:47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</row>
    <row r="221" spans="1:47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</row>
    <row r="222" spans="1:47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</row>
    <row r="223" spans="1:47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</row>
    <row r="224" spans="1:47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</row>
    <row r="225" spans="1:47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</row>
    <row r="226" spans="1:47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</row>
    <row r="227" spans="1:47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</row>
    <row r="228" spans="1:47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</row>
    <row r="229" spans="1:47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</row>
    <row r="230" spans="1:47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</row>
    <row r="231" spans="1:47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</row>
    <row r="232" spans="1:47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</row>
    <row r="233" spans="1:47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</row>
    <row r="234" spans="1:47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</row>
    <row r="235" spans="1:47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</row>
    <row r="236" spans="1:47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</row>
    <row r="237" spans="1:47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</row>
    <row r="238" spans="1:47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</row>
    <row r="239" spans="1:47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</row>
    <row r="240" spans="1:47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</row>
    <row r="241" spans="1:47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</row>
    <row r="242" spans="1:47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</row>
    <row r="243" spans="1:47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</row>
    <row r="244" spans="1:47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</row>
    <row r="245" spans="1:47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</row>
    <row r="246" spans="1:47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</row>
    <row r="247" spans="1:47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</row>
    <row r="248" spans="1:47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</row>
    <row r="249" spans="1:47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</row>
    <row r="250" spans="1:47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</row>
    <row r="251" spans="1:47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</row>
    <row r="252" spans="1:47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</row>
    <row r="253" spans="1:47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</row>
    <row r="254" spans="1:47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</row>
    <row r="255" spans="1:47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</row>
    <row r="256" spans="1:47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</row>
    <row r="257" spans="1:47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</row>
    <row r="258" spans="1:47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</row>
    <row r="259" spans="1:47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</row>
    <row r="260" spans="1:47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</row>
    <row r="261" spans="1:47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</row>
    <row r="262" spans="1:47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</row>
    <row r="263" spans="1:47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</row>
    <row r="264" spans="1:47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</row>
    <row r="265" spans="1:47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</row>
    <row r="266" spans="1:47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</row>
    <row r="267" spans="1:47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</row>
    <row r="268" spans="1:47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</row>
    <row r="269" spans="1:47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</row>
    <row r="270" spans="1:47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</row>
    <row r="271" spans="1:47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</row>
    <row r="272" spans="1:47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</row>
    <row r="273" spans="1:47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</row>
    <row r="274" spans="1:47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</row>
    <row r="275" spans="1:47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</row>
    <row r="276" spans="1:47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</row>
    <row r="277" spans="1:47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</row>
    <row r="278" spans="1:47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</row>
    <row r="279" spans="1:47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</row>
    <row r="280" spans="1:47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</row>
    <row r="281" spans="1:47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</row>
    <row r="282" spans="1:47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</row>
    <row r="283" spans="1:47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</row>
    <row r="284" spans="1:47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</row>
    <row r="285" spans="1:47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</row>
    <row r="286" spans="1:47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</row>
    <row r="287" spans="1:47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</row>
    <row r="288" spans="1:47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</row>
    <row r="289" spans="1:47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</row>
    <row r="290" spans="1:47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</row>
    <row r="291" spans="1:47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</row>
    <row r="292" spans="1:47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</row>
    <row r="293" spans="1:47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</row>
    <row r="294" spans="1:47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</row>
    <row r="295" spans="1:47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</row>
    <row r="296" spans="1:47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</row>
    <row r="297" spans="1:47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</row>
    <row r="298" spans="1:47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</row>
    <row r="299" spans="1:47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</row>
    <row r="300" spans="1:47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</row>
    <row r="301" spans="1:47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</row>
    <row r="302" spans="1:47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</row>
    <row r="303" spans="1:47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</row>
    <row r="304" spans="1:47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</row>
    <row r="305" spans="1:47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</row>
    <row r="306" spans="1:47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</row>
    <row r="307" spans="1:47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</row>
    <row r="308" spans="1:47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</row>
    <row r="309" spans="1:47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</row>
    <row r="310" spans="1:47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</row>
    <row r="311" spans="1:47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</row>
    <row r="312" spans="1:47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</row>
    <row r="313" spans="1:47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</row>
    <row r="314" spans="1:47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</row>
    <row r="315" spans="1:47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</row>
    <row r="316" spans="1:47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</row>
    <row r="317" spans="1:47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</row>
    <row r="318" spans="1:47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</row>
    <row r="319" spans="1:47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</row>
    <row r="320" spans="1:47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</row>
    <row r="321" spans="1:47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</row>
    <row r="322" spans="1:47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</row>
    <row r="323" spans="1:47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</row>
    <row r="324" spans="1:47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</row>
    <row r="325" spans="1:47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</row>
    <row r="326" spans="1:47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</row>
    <row r="327" spans="1:47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</row>
    <row r="328" spans="1:47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</row>
    <row r="329" spans="1:47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</row>
    <row r="330" spans="1:47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</row>
    <row r="331" spans="1:47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</row>
    <row r="332" spans="1:47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</row>
    <row r="333" spans="1:47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</row>
    <row r="334" spans="1:47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</row>
    <row r="335" spans="1:47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</row>
    <row r="336" spans="1:47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</row>
    <row r="337" spans="1:47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</row>
    <row r="338" spans="1:47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</row>
    <row r="339" spans="1:47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</row>
    <row r="340" spans="1:47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</row>
    <row r="341" spans="1:47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</row>
  </sheetData>
  <mergeCells count="11">
    <mergeCell ref="C25:E25"/>
    <mergeCell ref="F57:H57"/>
    <mergeCell ref="C26:E26"/>
    <mergeCell ref="C27:E27"/>
    <mergeCell ref="C68:H68"/>
    <mergeCell ref="C67:H67"/>
    <mergeCell ref="F61:J61"/>
    <mergeCell ref="F62:J62"/>
    <mergeCell ref="F63:J63"/>
    <mergeCell ref="F58:H58"/>
    <mergeCell ref="C66:E66"/>
  </mergeCells>
  <conditionalFormatting sqref="C68">
    <cfRule type="containsText" dxfId="7" priority="7" operator="containsText" text="Se necesita armadura de compresión">
      <formula>NOT(ISERROR(SEARCH("Se necesita armadura de compresión",C68)))</formula>
    </cfRule>
    <cfRule type="containsText" dxfId="6" priority="8" operator="containsText" text="No se necesita armadura compresión">
      <formula>NOT(ISERROR(SEARCH("No se necesita armadura compresión",C68)))</formula>
    </cfRule>
  </conditionalFormatting>
  <conditionalFormatting sqref="C68">
    <cfRule type="containsText" dxfId="5" priority="5" operator="containsText" text="Se necesita armadura de compresión">
      <formula>NOT(ISERROR(SEARCH("Se necesita armadura de compresión",C68)))</formula>
    </cfRule>
    <cfRule type="containsText" dxfId="4" priority="6" operator="containsText" text="No se necesita armadura compresión">
      <formula>NOT(ISERROR(SEARCH("No se necesita armadura compresión",C68)))</formula>
    </cfRule>
  </conditionalFormatting>
  <conditionalFormatting sqref="C68">
    <cfRule type="containsText" dxfId="3" priority="3" operator="containsText" text="Se necesita armadura de compresión">
      <formula>NOT(ISERROR(SEARCH("Se necesita armadura de compresión",C68)))</formula>
    </cfRule>
    <cfRule type="containsText" dxfId="2" priority="4" operator="containsText" text="No se necesita armadura compresión">
      <formula>NOT(ISERROR(SEARCH("No se necesita armadura compresión",C68)))</formula>
    </cfRule>
  </conditionalFormatting>
  <conditionalFormatting sqref="C67:G67">
    <cfRule type="containsText" dxfId="1" priority="1" operator="containsText" text="Se necesita armadura de compresión">
      <formula>NOT(ISERROR(SEARCH("Se necesita armadura de compresión",C67)))</formula>
    </cfRule>
    <cfRule type="containsText" dxfId="0" priority="2" operator="containsText" text="No se necesita armadura compresión">
      <formula>NOT(ISERROR(SEARCH("No se necesita armadura compresión",C67)))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PRET.11.4 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Ernesto</cp:lastModifiedBy>
  <dcterms:created xsi:type="dcterms:W3CDTF">2020-12-23T12:02:33Z</dcterms:created>
  <dcterms:modified xsi:type="dcterms:W3CDTF">2020-12-25T17:53:54Z</dcterms:modified>
</cp:coreProperties>
</file>